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fholesinsky/Downloads/"/>
    </mc:Choice>
  </mc:AlternateContent>
  <xr:revisionPtr revIDLastSave="0" documentId="13_ncr:1_{021276C7-1BDF-374F-A748-DE317246655D}" xr6:coauthVersionLast="47" xr6:coauthVersionMax="47" xr10:uidLastSave="{00000000-0000-0000-0000-000000000000}"/>
  <bookViews>
    <workbookView xWindow="0" yWindow="600" windowWidth="38400" windowHeight="19800" xr2:uid="{00000000-000D-0000-FFFF-FFFF00000000}"/>
  </bookViews>
  <sheets>
    <sheet name="Laurens Radiá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1" l="1"/>
  <c r="Q43" i="1"/>
  <c r="P43" i="1"/>
  <c r="O43" i="1"/>
  <c r="N43" i="1"/>
  <c r="Q41" i="1"/>
  <c r="P41" i="1"/>
  <c r="O41" i="1"/>
  <c r="Q40" i="1"/>
  <c r="P40" i="1"/>
  <c r="O40" i="1"/>
  <c r="N40" i="1"/>
  <c r="Q38" i="1"/>
  <c r="P38" i="1"/>
  <c r="O38" i="1"/>
  <c r="N38" i="1"/>
  <c r="Q36" i="1"/>
  <c r="P36" i="1"/>
  <c r="O36" i="1"/>
  <c r="N36" i="1"/>
  <c r="M36" i="1"/>
  <c r="E36" i="1"/>
  <c r="Q35" i="1"/>
  <c r="P35" i="1"/>
  <c r="O35" i="1"/>
  <c r="N35" i="1"/>
  <c r="M35" i="1"/>
  <c r="E35" i="1"/>
  <c r="Q33" i="1"/>
  <c r="P33" i="1"/>
  <c r="O33" i="1"/>
  <c r="N33" i="1"/>
  <c r="M33" i="1"/>
  <c r="E33" i="1"/>
  <c r="Q32" i="1"/>
  <c r="P32" i="1"/>
  <c r="O32" i="1"/>
  <c r="N32" i="1"/>
  <c r="M32" i="1"/>
  <c r="E32" i="1"/>
  <c r="Q31" i="1"/>
  <c r="P31" i="1"/>
  <c r="O31" i="1"/>
  <c r="N31" i="1"/>
  <c r="M31" i="1"/>
  <c r="E31" i="1"/>
  <c r="Q29" i="1"/>
  <c r="P29" i="1"/>
  <c r="O29" i="1"/>
  <c r="N29" i="1"/>
  <c r="M29" i="1"/>
  <c r="E29" i="1"/>
  <c r="Q28" i="1"/>
  <c r="P28" i="1"/>
  <c r="O28" i="1"/>
  <c r="N28" i="1"/>
  <c r="M28" i="1"/>
  <c r="E28" i="1"/>
  <c r="Q27" i="1"/>
  <c r="P27" i="1"/>
  <c r="O27" i="1"/>
  <c r="N27" i="1"/>
  <c r="M27" i="1"/>
  <c r="E27" i="1"/>
  <c r="Q26" i="1"/>
  <c r="P26" i="1"/>
  <c r="O26" i="1"/>
  <c r="N26" i="1"/>
  <c r="M26" i="1"/>
  <c r="E26" i="1"/>
  <c r="Q24" i="1"/>
  <c r="P24" i="1"/>
  <c r="O24" i="1"/>
  <c r="N24" i="1"/>
  <c r="M24" i="1"/>
  <c r="E24" i="1"/>
  <c r="Q23" i="1"/>
  <c r="P23" i="1"/>
  <c r="O23" i="1"/>
  <c r="N23" i="1"/>
  <c r="M23" i="1"/>
  <c r="E23" i="1"/>
  <c r="Q22" i="1"/>
  <c r="P22" i="1"/>
  <c r="O22" i="1"/>
  <c r="N22" i="1"/>
  <c r="M22" i="1"/>
  <c r="E22" i="1"/>
  <c r="Q21" i="1"/>
  <c r="P21" i="1"/>
  <c r="O21" i="1"/>
  <c r="N21" i="1"/>
  <c r="M21" i="1"/>
  <c r="E21" i="1"/>
  <c r="Q20" i="1"/>
  <c r="P20" i="1"/>
  <c r="O20" i="1"/>
  <c r="N20" i="1"/>
  <c r="M20" i="1"/>
  <c r="E20" i="1"/>
  <c r="Q18" i="1"/>
  <c r="P18" i="1"/>
  <c r="O18" i="1"/>
  <c r="N18" i="1"/>
  <c r="M18" i="1"/>
  <c r="E18" i="1"/>
  <c r="Q16" i="1"/>
  <c r="P16" i="1"/>
  <c r="O16" i="1"/>
  <c r="N16" i="1"/>
  <c r="M16" i="1"/>
  <c r="E16" i="1"/>
  <c r="Q15" i="1"/>
  <c r="P15" i="1"/>
  <c r="O15" i="1"/>
  <c r="N15" i="1"/>
  <c r="M15" i="1"/>
  <c r="E15" i="1"/>
  <c r="Q13" i="1"/>
  <c r="P13" i="1"/>
  <c r="O13" i="1"/>
  <c r="N13" i="1"/>
  <c r="M13" i="1"/>
  <c r="E13" i="1"/>
  <c r="Q12" i="1"/>
  <c r="P12" i="1"/>
  <c r="O12" i="1"/>
  <c r="N12" i="1"/>
  <c r="M12" i="1"/>
  <c r="E12" i="1"/>
  <c r="Q11" i="1"/>
  <c r="P11" i="1"/>
  <c r="O11" i="1"/>
  <c r="N11" i="1"/>
  <c r="M11" i="1"/>
  <c r="E11" i="1"/>
  <c r="Q10" i="1"/>
  <c r="P10" i="1"/>
  <c r="O10" i="1"/>
  <c r="N10" i="1"/>
  <c r="M10" i="1"/>
  <c r="M8" i="1"/>
  <c r="L8" i="1"/>
  <c r="K8" i="1"/>
  <c r="R7" i="1"/>
  <c r="Q7" i="1"/>
  <c r="L7" i="1"/>
  <c r="L35" i="1" s="1"/>
  <c r="R35" i="1" s="1"/>
  <c r="K7" i="1"/>
  <c r="L41" i="1" l="1"/>
  <c r="R41" i="1" s="1"/>
  <c r="L40" i="1"/>
  <c r="R40" i="1" s="1"/>
  <c r="L38" i="1"/>
  <c r="R38" i="1" s="1"/>
  <c r="L10" i="1"/>
  <c r="R10" i="1" s="1"/>
  <c r="L11" i="1"/>
  <c r="R11" i="1" s="1"/>
  <c r="L12" i="1"/>
  <c r="R12" i="1" s="1"/>
  <c r="L13" i="1"/>
  <c r="R13" i="1" s="1"/>
  <c r="L15" i="1"/>
  <c r="R15" i="1" s="1"/>
  <c r="L16" i="1"/>
  <c r="R16" i="1" s="1"/>
  <c r="L18" i="1"/>
  <c r="R18" i="1" s="1"/>
  <c r="L20" i="1"/>
  <c r="R20" i="1" s="1"/>
  <c r="L21" i="1"/>
  <c r="R21" i="1" s="1"/>
  <c r="L22" i="1"/>
  <c r="R22" i="1" s="1"/>
  <c r="L23" i="1"/>
  <c r="R23" i="1" s="1"/>
  <c r="L24" i="1"/>
  <c r="R24" i="1" s="1"/>
  <c r="L26" i="1"/>
  <c r="R26" i="1" s="1"/>
  <c r="L27" i="1"/>
  <c r="R27" i="1" s="1"/>
  <c r="L28" i="1"/>
  <c r="R28" i="1" s="1"/>
  <c r="L29" i="1"/>
  <c r="R29" i="1" s="1"/>
  <c r="L31" i="1"/>
  <c r="R31" i="1" s="1"/>
  <c r="L32" i="1"/>
  <c r="R32" i="1" s="1"/>
  <c r="L33" i="1"/>
  <c r="R33" i="1" s="1"/>
  <c r="L36" i="1"/>
  <c r="R36" i="1" s="1"/>
</calcChain>
</file>

<file path=xl/sharedStrings.xml><?xml version="1.0" encoding="utf-8"?>
<sst xmlns="http://schemas.openxmlformats.org/spreadsheetml/2006/main" count="97" uniqueCount="73">
  <si>
    <t>Souhrnná výpočtová tabulka pro litinové článkové radiátory Laurens</t>
  </si>
  <si>
    <t>Více informací na www.laurens.cz</t>
  </si>
  <si>
    <t>Zadání spádu</t>
  </si>
  <si>
    <t>Výchozí</t>
  </si>
  <si>
    <t>Požadovaný</t>
  </si>
  <si>
    <t>Technické hodnoty pro radiátor vztažené na jeden článek</t>
  </si>
  <si>
    <t>T vstupní [°C]</t>
  </si>
  <si>
    <t>Výpočet technických hodnot pro radiátor dle článků</t>
  </si>
  <si>
    <t>T výstupní [°C]</t>
  </si>
  <si>
    <t>Info: údaje jednoho článku s nohou (bez nohy výška -60mm)</t>
  </si>
  <si>
    <t>T pokojová [°C]</t>
  </si>
  <si>
    <t>Zadejte počet požadovaných článků:</t>
  </si>
  <si>
    <t>Celkový výkon tělesa</t>
  </si>
  <si>
    <t>Název</t>
  </si>
  <si>
    <t>Kód</t>
  </si>
  <si>
    <t>šířka</t>
  </si>
  <si>
    <t>výška/F</t>
  </si>
  <si>
    <t>výška/W</t>
  </si>
  <si>
    <t>hloubka</t>
  </si>
  <si>
    <t>připoj. rozteč</t>
  </si>
  <si>
    <t>objem vody</t>
  </si>
  <si>
    <t>hmotnost</t>
  </si>
  <si>
    <t>∆T [°C]</t>
  </si>
  <si>
    <t>Obj.kód pro</t>
  </si>
  <si>
    <t>Rozměr (š x v x h)</t>
  </si>
  <si>
    <t>Objem vody</t>
  </si>
  <si>
    <t>Hmotnost</t>
  </si>
  <si>
    <t>radiátoru</t>
  </si>
  <si>
    <t>[mm]</t>
  </si>
  <si>
    <t>[liter]</t>
  </si>
  <si>
    <t>[kg]</t>
  </si>
  <si>
    <t>n-Exponent</t>
  </si>
  <si>
    <t>[Watt]</t>
  </si>
  <si>
    <t>ArtDeco</t>
  </si>
  <si>
    <t>AD510</t>
  </si>
  <si>
    <t>AD660</t>
  </si>
  <si>
    <t>AD760</t>
  </si>
  <si>
    <t>AD955</t>
  </si>
  <si>
    <t>Liberty</t>
  </si>
  <si>
    <t>LIB760</t>
  </si>
  <si>
    <t>LIB950</t>
  </si>
  <si>
    <t>Epoca</t>
  </si>
  <si>
    <t>EP90</t>
  </si>
  <si>
    <t>Biaxo 4</t>
  </si>
  <si>
    <t>BI4V_360</t>
  </si>
  <si>
    <t>BI4V_475</t>
  </si>
  <si>
    <t>BI4V_660</t>
  </si>
  <si>
    <t>BI4V_760</t>
  </si>
  <si>
    <t>BI4V_960</t>
  </si>
  <si>
    <t>Biaxo 6</t>
  </si>
  <si>
    <t>BI6V_480</t>
  </si>
  <si>
    <t>BI6V_660</t>
  </si>
  <si>
    <t>BI6V_760</t>
  </si>
  <si>
    <t>BI6V_960</t>
  </si>
  <si>
    <t>Fleurielle</t>
  </si>
  <si>
    <t>FL470</t>
  </si>
  <si>
    <t>FL760</t>
  </si>
  <si>
    <t>FL960</t>
  </si>
  <si>
    <t>Boston</t>
  </si>
  <si>
    <t>BS640</t>
  </si>
  <si>
    <t>BS990</t>
  </si>
  <si>
    <t>Lion</t>
  </si>
  <si>
    <t>LN810</t>
  </si>
  <si>
    <t>LN810-10el.</t>
  </si>
  <si>
    <t>Romeo</t>
  </si>
  <si>
    <t>RO560</t>
  </si>
  <si>
    <t>RO560-10el.</t>
  </si>
  <si>
    <t>RO800</t>
  </si>
  <si>
    <t>RO800-10el.</t>
  </si>
  <si>
    <t>790 x 800 x 198</t>
  </si>
  <si>
    <t>Juliet</t>
  </si>
  <si>
    <t>JU560</t>
  </si>
  <si>
    <t>JU560-15el.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</si>
</sst>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0"/>
      <color rgb="FF000000"/>
      <name val="Arial"/>
    </font>
    <font>
      <sz val="20"/>
      <color rgb="FF000000"/>
      <name val="Calibri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i/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800000"/>
        <bgColor rgb="FF800000"/>
      </patternFill>
    </fill>
    <fill>
      <patternFill patternType="solid">
        <fgColor rgb="FFECBAB0"/>
        <bgColor rgb="FFECBAB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1" fillId="3" borderId="0" xfId="0" applyFont="1" applyFill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12" fillId="0" borderId="0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73"/>
  <sheetViews>
    <sheetView tabSelected="1" workbookViewId="0">
      <pane ySplit="7" topLeftCell="A21" activePane="bottomLeft" state="frozen"/>
      <selection pane="bottomLeft" activeCell="K22" sqref="K22:K25"/>
    </sheetView>
  </sheetViews>
  <sheetFormatPr baseColWidth="10" defaultColWidth="12.6640625" defaultRowHeight="12.75" customHeight="1" x14ac:dyDescent="0.15"/>
  <cols>
    <col min="1" max="1" width="10.6640625" customWidth="1"/>
    <col min="2" max="2" width="9" customWidth="1"/>
    <col min="3" max="4" width="9.33203125" customWidth="1"/>
    <col min="5" max="5" width="11.6640625" customWidth="1"/>
    <col min="6" max="9" width="9.33203125" customWidth="1"/>
    <col min="10" max="10" width="15" customWidth="1"/>
    <col min="11" max="11" width="12" customWidth="1"/>
    <col min="12" max="12" width="12.6640625" customWidth="1"/>
    <col min="13" max="13" width="14.5" customWidth="1"/>
    <col min="14" max="14" width="18.6640625" customWidth="1"/>
    <col min="15" max="18" width="11.1640625" customWidth="1"/>
  </cols>
  <sheetData>
    <row r="1" spans="1:18" ht="37.5" customHeight="1" x14ac:dyDescent="0.1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1.75" customHeight="1" x14ac:dyDescent="0.15">
      <c r="A2" s="56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8.5" customHeight="1" x14ac:dyDescent="0.2">
      <c r="A3" s="1"/>
      <c r="B3" s="1"/>
      <c r="C3" s="2"/>
      <c r="D3" s="2"/>
      <c r="E3" s="2"/>
      <c r="F3" s="2"/>
      <c r="G3" s="2"/>
      <c r="H3" s="2"/>
      <c r="I3" s="2"/>
      <c r="J3" s="3" t="s">
        <v>2</v>
      </c>
      <c r="K3" s="4" t="s">
        <v>3</v>
      </c>
      <c r="L3" s="5" t="s">
        <v>4</v>
      </c>
      <c r="M3" s="6"/>
      <c r="N3" s="6"/>
      <c r="O3" s="1"/>
      <c r="P3" s="1"/>
      <c r="Q3" s="1"/>
      <c r="R3" s="6"/>
    </row>
    <row r="4" spans="1:18" ht="28.5" customHeight="1" x14ac:dyDescent="0.15">
      <c r="A4" s="57" t="s">
        <v>5</v>
      </c>
      <c r="B4" s="55"/>
      <c r="C4" s="55"/>
      <c r="D4" s="55"/>
      <c r="E4" s="55"/>
      <c r="F4" s="55"/>
      <c r="G4" s="55"/>
      <c r="H4" s="55"/>
      <c r="I4" s="55"/>
      <c r="J4" s="7" t="s">
        <v>6</v>
      </c>
      <c r="K4" s="8">
        <v>75</v>
      </c>
      <c r="L4" s="9">
        <v>50</v>
      </c>
      <c r="M4" s="58" t="s">
        <v>7</v>
      </c>
      <c r="N4" s="55"/>
      <c r="O4" s="55"/>
      <c r="P4" s="55"/>
      <c r="Q4" s="55"/>
      <c r="R4" s="55"/>
    </row>
    <row r="5" spans="1:18" ht="28.5" customHeight="1" x14ac:dyDescent="0.15">
      <c r="A5" s="55"/>
      <c r="B5" s="55"/>
      <c r="C5" s="55"/>
      <c r="D5" s="55"/>
      <c r="E5" s="55"/>
      <c r="F5" s="55"/>
      <c r="G5" s="55"/>
      <c r="H5" s="55"/>
      <c r="I5" s="55"/>
      <c r="J5" s="7" t="s">
        <v>8</v>
      </c>
      <c r="K5" s="8">
        <v>65</v>
      </c>
      <c r="L5" s="9">
        <v>40</v>
      </c>
      <c r="M5" s="59"/>
      <c r="N5" s="55"/>
      <c r="O5" s="55"/>
      <c r="P5" s="55"/>
      <c r="Q5" s="55"/>
      <c r="R5" s="55"/>
    </row>
    <row r="6" spans="1:18" ht="28.5" customHeight="1" x14ac:dyDescent="0.15">
      <c r="A6" s="60" t="s">
        <v>9</v>
      </c>
      <c r="B6" s="55"/>
      <c r="C6" s="55"/>
      <c r="D6" s="55"/>
      <c r="E6" s="55"/>
      <c r="F6" s="55"/>
      <c r="G6" s="55"/>
      <c r="H6" s="55"/>
      <c r="I6" s="55"/>
      <c r="J6" s="7" t="s">
        <v>10</v>
      </c>
      <c r="K6" s="10">
        <v>20</v>
      </c>
      <c r="L6" s="9">
        <v>20</v>
      </c>
      <c r="M6" s="58" t="s">
        <v>11</v>
      </c>
      <c r="N6" s="55"/>
      <c r="O6" s="55"/>
      <c r="P6" s="9">
        <v>15</v>
      </c>
      <c r="Q6" s="58" t="s">
        <v>12</v>
      </c>
      <c r="R6" s="55"/>
    </row>
    <row r="7" spans="1:18" ht="28.5" customHeight="1" x14ac:dyDescent="0.2">
      <c r="A7" s="11" t="s">
        <v>13</v>
      </c>
      <c r="B7" s="11" t="s">
        <v>14</v>
      </c>
      <c r="C7" s="12" t="s">
        <v>15</v>
      </c>
      <c r="D7" s="12" t="s">
        <v>16</v>
      </c>
      <c r="E7" s="12" t="s">
        <v>17</v>
      </c>
      <c r="F7" s="12" t="s">
        <v>18</v>
      </c>
      <c r="G7" s="12" t="s">
        <v>19</v>
      </c>
      <c r="H7" s="12" t="s">
        <v>20</v>
      </c>
      <c r="I7" s="12" t="s">
        <v>21</v>
      </c>
      <c r="J7" s="12" t="s">
        <v>22</v>
      </c>
      <c r="K7" s="12">
        <f t="shared" ref="K7:L7" si="0">((K4+K5)/2)-K6</f>
        <v>50</v>
      </c>
      <c r="L7" s="13">
        <f t="shared" si="0"/>
        <v>25</v>
      </c>
      <c r="M7" s="12" t="s">
        <v>23</v>
      </c>
      <c r="N7" s="12" t="s">
        <v>24</v>
      </c>
      <c r="O7" s="12" t="s">
        <v>25</v>
      </c>
      <c r="P7" s="13" t="s">
        <v>26</v>
      </c>
      <c r="Q7" s="12" t="str">
        <f t="shared" ref="Q7:R7" si="1">K8</f>
        <v>75/65/20°C</v>
      </c>
      <c r="R7" s="12" t="str">
        <f t="shared" si="1"/>
        <v>50/40/20°C</v>
      </c>
    </row>
    <row r="8" spans="1:18" ht="28.5" customHeight="1" x14ac:dyDescent="0.2">
      <c r="A8" s="11" t="s">
        <v>27</v>
      </c>
      <c r="B8" s="11"/>
      <c r="C8" s="12" t="s">
        <v>28</v>
      </c>
      <c r="D8" s="12" t="s">
        <v>28</v>
      </c>
      <c r="E8" s="12" t="s">
        <v>28</v>
      </c>
      <c r="F8" s="12" t="s">
        <v>28</v>
      </c>
      <c r="G8" s="12" t="s">
        <v>28</v>
      </c>
      <c r="H8" s="12" t="s">
        <v>29</v>
      </c>
      <c r="I8" s="12" t="s">
        <v>30</v>
      </c>
      <c r="J8" s="12" t="s">
        <v>31</v>
      </c>
      <c r="K8" s="12" t="str">
        <f t="shared" ref="K8:L8" si="2">CONCATENATE(K4,"/",K5,"/",K6,"°C")</f>
        <v>75/65/20°C</v>
      </c>
      <c r="L8" s="12" t="str">
        <f t="shared" si="2"/>
        <v>50/40/20°C</v>
      </c>
      <c r="M8" s="12" t="str">
        <f>CONCATENATE($P$6," článků")</f>
        <v>15 článků</v>
      </c>
      <c r="N8" s="12" t="s">
        <v>28</v>
      </c>
      <c r="O8" s="12" t="s">
        <v>29</v>
      </c>
      <c r="P8" s="12" t="s">
        <v>30</v>
      </c>
      <c r="Q8" s="12" t="s">
        <v>32</v>
      </c>
      <c r="R8" s="12" t="s">
        <v>32</v>
      </c>
    </row>
    <row r="9" spans="1:18" ht="9" customHeight="1" x14ac:dyDescent="0.2">
      <c r="A9" s="14"/>
      <c r="B9" s="14"/>
      <c r="C9" s="15"/>
      <c r="D9" s="15"/>
      <c r="E9" s="15"/>
      <c r="F9" s="15"/>
      <c r="G9" s="15"/>
      <c r="H9" s="15"/>
      <c r="I9" s="15"/>
      <c r="J9" s="16"/>
      <c r="K9" s="16"/>
      <c r="L9" s="15"/>
      <c r="M9" s="17"/>
      <c r="N9" s="17"/>
      <c r="O9" s="15"/>
      <c r="P9" s="15"/>
      <c r="Q9" s="15"/>
      <c r="R9" s="18"/>
    </row>
    <row r="10" spans="1:18" ht="28.5" customHeight="1" x14ac:dyDescent="0.15">
      <c r="A10" s="19" t="s">
        <v>33</v>
      </c>
      <c r="B10" s="20" t="s">
        <v>34</v>
      </c>
      <c r="C10" s="21">
        <v>76</v>
      </c>
      <c r="D10" s="22">
        <v>510</v>
      </c>
      <c r="E10" s="22">
        <v>460</v>
      </c>
      <c r="F10" s="21">
        <v>203</v>
      </c>
      <c r="G10" s="22">
        <v>350</v>
      </c>
      <c r="H10" s="22">
        <v>1.9</v>
      </c>
      <c r="I10" s="22">
        <v>8.1</v>
      </c>
      <c r="J10" s="23">
        <v>1.3</v>
      </c>
      <c r="K10" s="24">
        <v>93</v>
      </c>
      <c r="L10" s="21">
        <f t="shared" ref="L10:L13" si="3">CEILING(($K10*((L$7/$K$7)^$J10)),1)</f>
        <v>38</v>
      </c>
      <c r="M10" s="25" t="str">
        <f t="shared" ref="M10:M13" si="4">CONCATENATE(B10,"-",$P$6,"el.")</f>
        <v>AD510-15el.</v>
      </c>
      <c r="N10" s="25" t="str">
        <f t="shared" ref="N10:N13" si="5">CONCATENATE(((C10*$P$6)+30)," x ",D10, " x ",F10)</f>
        <v>1170 x 510 x 203</v>
      </c>
      <c r="O10" s="21">
        <f t="shared" ref="O10:P10" si="6">$P$6*H10</f>
        <v>28.5</v>
      </c>
      <c r="P10" s="21">
        <f t="shared" si="6"/>
        <v>121.5</v>
      </c>
      <c r="Q10" s="21">
        <f t="shared" ref="Q10:R10" si="7">$P$6*K10</f>
        <v>1395</v>
      </c>
      <c r="R10" s="25">
        <f t="shared" si="7"/>
        <v>570</v>
      </c>
    </row>
    <row r="11" spans="1:18" ht="28.5" customHeight="1" x14ac:dyDescent="0.15">
      <c r="A11" s="19" t="s">
        <v>33</v>
      </c>
      <c r="B11" s="19" t="s">
        <v>35</v>
      </c>
      <c r="C11" s="21">
        <v>76</v>
      </c>
      <c r="D11" s="21">
        <v>660</v>
      </c>
      <c r="E11" s="21">
        <f t="shared" ref="E11:E13" si="8">D11-60</f>
        <v>600</v>
      </c>
      <c r="F11" s="21">
        <v>203</v>
      </c>
      <c r="G11" s="21">
        <v>500</v>
      </c>
      <c r="H11" s="21">
        <v>2.2599999999999998</v>
      </c>
      <c r="I11" s="21">
        <v>10.6</v>
      </c>
      <c r="J11" s="26">
        <v>1.2629999999999999</v>
      </c>
      <c r="K11" s="27">
        <v>105</v>
      </c>
      <c r="L11" s="21">
        <f t="shared" si="3"/>
        <v>44</v>
      </c>
      <c r="M11" s="25" t="str">
        <f t="shared" si="4"/>
        <v>AD660-15el.</v>
      </c>
      <c r="N11" s="25" t="str">
        <f t="shared" si="5"/>
        <v>1170 x 660 x 203</v>
      </c>
      <c r="O11" s="21">
        <f t="shared" ref="O11:P11" si="9">$P$6*H11</f>
        <v>33.9</v>
      </c>
      <c r="P11" s="21">
        <f t="shared" si="9"/>
        <v>159</v>
      </c>
      <c r="Q11" s="21">
        <f t="shared" ref="Q11:R11" si="10">$P$6*K11</f>
        <v>1575</v>
      </c>
      <c r="R11" s="25">
        <f t="shared" si="10"/>
        <v>660</v>
      </c>
    </row>
    <row r="12" spans="1:18" ht="28.5" customHeight="1" x14ac:dyDescent="0.15">
      <c r="A12" s="19" t="s">
        <v>33</v>
      </c>
      <c r="B12" s="19" t="s">
        <v>36</v>
      </c>
      <c r="C12" s="21">
        <v>76</v>
      </c>
      <c r="D12" s="21">
        <v>760</v>
      </c>
      <c r="E12" s="21">
        <f t="shared" si="8"/>
        <v>700</v>
      </c>
      <c r="F12" s="21">
        <v>203</v>
      </c>
      <c r="G12" s="21">
        <v>600</v>
      </c>
      <c r="H12" s="21">
        <v>2.64</v>
      </c>
      <c r="I12" s="21">
        <v>11.6</v>
      </c>
      <c r="J12" s="26">
        <v>1.2410000000000001</v>
      </c>
      <c r="K12" s="27">
        <v>121</v>
      </c>
      <c r="L12" s="21">
        <f t="shared" si="3"/>
        <v>52</v>
      </c>
      <c r="M12" s="25" t="str">
        <f t="shared" si="4"/>
        <v>AD760-15el.</v>
      </c>
      <c r="N12" s="25" t="str">
        <f t="shared" si="5"/>
        <v>1170 x 760 x 203</v>
      </c>
      <c r="O12" s="21">
        <f t="shared" ref="O12:P12" si="11">$P$6*H12</f>
        <v>39.6</v>
      </c>
      <c r="P12" s="21">
        <f t="shared" si="11"/>
        <v>174</v>
      </c>
      <c r="Q12" s="21">
        <f t="shared" ref="Q12:R12" si="12">$P$6*K12</f>
        <v>1815</v>
      </c>
      <c r="R12" s="25">
        <f t="shared" si="12"/>
        <v>780</v>
      </c>
    </row>
    <row r="13" spans="1:18" ht="28.5" customHeight="1" x14ac:dyDescent="0.15">
      <c r="A13" s="19" t="s">
        <v>33</v>
      </c>
      <c r="B13" s="19" t="s">
        <v>37</v>
      </c>
      <c r="C13" s="21">
        <v>76</v>
      </c>
      <c r="D13" s="21">
        <v>955</v>
      </c>
      <c r="E13" s="21">
        <f t="shared" si="8"/>
        <v>895</v>
      </c>
      <c r="F13" s="21">
        <v>203</v>
      </c>
      <c r="G13" s="21">
        <v>795</v>
      </c>
      <c r="H13" s="21">
        <v>3.32</v>
      </c>
      <c r="I13" s="21">
        <v>13.9</v>
      </c>
      <c r="J13" s="26">
        <v>1.2589999999999999</v>
      </c>
      <c r="K13" s="27">
        <v>151</v>
      </c>
      <c r="L13" s="21">
        <f t="shared" si="3"/>
        <v>64</v>
      </c>
      <c r="M13" s="25" t="str">
        <f t="shared" si="4"/>
        <v>AD955-15el.</v>
      </c>
      <c r="N13" s="25" t="str">
        <f t="shared" si="5"/>
        <v>1170 x 955 x 203</v>
      </c>
      <c r="O13" s="21">
        <f t="shared" ref="O13:P13" si="13">$P$6*H13</f>
        <v>49.8</v>
      </c>
      <c r="P13" s="21">
        <f t="shared" si="13"/>
        <v>208.5</v>
      </c>
      <c r="Q13" s="21">
        <f t="shared" ref="Q13:R13" si="14">$P$6*K13</f>
        <v>2265</v>
      </c>
      <c r="R13" s="25">
        <f t="shared" si="14"/>
        <v>960</v>
      </c>
    </row>
    <row r="14" spans="1:18" ht="9" customHeight="1" x14ac:dyDescent="0.15">
      <c r="A14" s="28"/>
      <c r="B14" s="28"/>
      <c r="C14" s="29"/>
      <c r="D14" s="29"/>
      <c r="E14" s="29"/>
      <c r="F14" s="29"/>
      <c r="G14" s="29"/>
      <c r="H14" s="29"/>
      <c r="I14" s="29"/>
      <c r="J14" s="30"/>
      <c r="K14" s="31"/>
      <c r="L14" s="29"/>
      <c r="M14" s="32"/>
      <c r="N14" s="32"/>
      <c r="O14" s="29"/>
      <c r="P14" s="29"/>
      <c r="Q14" s="29"/>
      <c r="R14" s="33"/>
    </row>
    <row r="15" spans="1:18" ht="28.5" customHeight="1" x14ac:dyDescent="0.15">
      <c r="A15" s="19" t="s">
        <v>38</v>
      </c>
      <c r="B15" s="19" t="s">
        <v>39</v>
      </c>
      <c r="C15" s="21">
        <v>78</v>
      </c>
      <c r="D15" s="21">
        <v>750</v>
      </c>
      <c r="E15" s="21">
        <f t="shared" ref="E15:E16" si="15">D15-60</f>
        <v>690</v>
      </c>
      <c r="F15" s="21">
        <v>250</v>
      </c>
      <c r="G15" s="21">
        <v>582</v>
      </c>
      <c r="H15" s="21">
        <v>2.2999999999999998</v>
      </c>
      <c r="I15" s="21">
        <v>11.3</v>
      </c>
      <c r="J15" s="26">
        <v>1.3006500000000001</v>
      </c>
      <c r="K15" s="27">
        <v>137</v>
      </c>
      <c r="L15" s="21">
        <f t="shared" ref="L15:L16" si="16">CEILING(($K15*((L$7/$K$7)^$J15)),1)</f>
        <v>56</v>
      </c>
      <c r="M15" s="25" t="str">
        <f t="shared" ref="M15:M16" si="17">CONCATENATE(B15,"-",$P$6,"el.")</f>
        <v>LIB760-15el.</v>
      </c>
      <c r="N15" s="25" t="str">
        <f t="shared" ref="N15:N16" si="18">CONCATENATE(((C15*$P$6)+30)," x ",D15, " x ",F15)</f>
        <v>1200 x 750 x 250</v>
      </c>
      <c r="O15" s="21">
        <f t="shared" ref="O15:P15" si="19">$P$6*H15</f>
        <v>34.5</v>
      </c>
      <c r="P15" s="21">
        <f t="shared" si="19"/>
        <v>169.5</v>
      </c>
      <c r="Q15" s="21">
        <f t="shared" ref="Q15:R15" si="20">$P$6*K15</f>
        <v>2055</v>
      </c>
      <c r="R15" s="25">
        <f t="shared" si="20"/>
        <v>840</v>
      </c>
    </row>
    <row r="16" spans="1:18" ht="28.5" customHeight="1" x14ac:dyDescent="0.15">
      <c r="A16" s="19" t="s">
        <v>38</v>
      </c>
      <c r="B16" s="19" t="s">
        <v>40</v>
      </c>
      <c r="C16" s="21">
        <v>78</v>
      </c>
      <c r="D16" s="21">
        <v>955</v>
      </c>
      <c r="E16" s="21">
        <f t="shared" si="15"/>
        <v>895</v>
      </c>
      <c r="F16" s="21">
        <v>250</v>
      </c>
      <c r="G16" s="21">
        <v>782</v>
      </c>
      <c r="H16" s="21">
        <v>2.8</v>
      </c>
      <c r="I16" s="21">
        <v>14.2</v>
      </c>
      <c r="J16" s="26">
        <v>1.3157300000000001</v>
      </c>
      <c r="K16" s="27">
        <v>182</v>
      </c>
      <c r="L16" s="21">
        <f t="shared" si="16"/>
        <v>74</v>
      </c>
      <c r="M16" s="25" t="str">
        <f t="shared" si="17"/>
        <v>LIB950-15el.</v>
      </c>
      <c r="N16" s="25" t="str">
        <f t="shared" si="18"/>
        <v>1200 x 955 x 250</v>
      </c>
      <c r="O16" s="21">
        <f t="shared" ref="O16:P16" si="21">$P$6*H16</f>
        <v>42</v>
      </c>
      <c r="P16" s="21">
        <f t="shared" si="21"/>
        <v>213</v>
      </c>
      <c r="Q16" s="21">
        <f t="shared" ref="Q16:R16" si="22">$P$6*K16</f>
        <v>2730</v>
      </c>
      <c r="R16" s="25">
        <f t="shared" si="22"/>
        <v>1110</v>
      </c>
    </row>
    <row r="17" spans="1:18" ht="9" customHeight="1" x14ac:dyDescent="0.15">
      <c r="A17" s="28"/>
      <c r="B17" s="28"/>
      <c r="C17" s="29"/>
      <c r="D17" s="29"/>
      <c r="E17" s="29"/>
      <c r="F17" s="29"/>
      <c r="G17" s="29"/>
      <c r="H17" s="29"/>
      <c r="I17" s="29"/>
      <c r="J17" s="34"/>
      <c r="K17" s="35"/>
      <c r="L17" s="28"/>
      <c r="M17" s="32"/>
      <c r="N17" s="32"/>
      <c r="O17" s="29"/>
      <c r="P17" s="29"/>
      <c r="Q17" s="29"/>
      <c r="R17" s="33"/>
    </row>
    <row r="18" spans="1:18" ht="28.5" customHeight="1" x14ac:dyDescent="0.15">
      <c r="A18" s="19" t="s">
        <v>41</v>
      </c>
      <c r="B18" s="19" t="s">
        <v>42</v>
      </c>
      <c r="C18" s="21">
        <v>76</v>
      </c>
      <c r="D18" s="21">
        <v>838</v>
      </c>
      <c r="E18" s="21">
        <f>D18-98</f>
        <v>740</v>
      </c>
      <c r="F18" s="21">
        <v>214</v>
      </c>
      <c r="G18" s="21">
        <v>700</v>
      </c>
      <c r="H18" s="21">
        <v>2.95</v>
      </c>
      <c r="I18" s="21">
        <v>11.3</v>
      </c>
      <c r="J18" s="26">
        <v>1.2689999999999999</v>
      </c>
      <c r="K18" s="27">
        <v>136</v>
      </c>
      <c r="L18" s="21">
        <f>CEILING(($K18*((L$7/$K$7)^$J18)),1)</f>
        <v>57</v>
      </c>
      <c r="M18" s="25" t="str">
        <f>CONCATENATE(B18,"-",$P$6,"el.")</f>
        <v>EP90-15el.</v>
      </c>
      <c r="N18" s="25" t="str">
        <f>CONCATENATE(((C18*$P$6)+25)," x ",D18, " x ",F18)</f>
        <v>1165 x 838 x 214</v>
      </c>
      <c r="O18" s="21">
        <f t="shared" ref="O18:P18" si="23">$P$6*H18</f>
        <v>44.25</v>
      </c>
      <c r="P18" s="21">
        <f t="shared" si="23"/>
        <v>169.5</v>
      </c>
      <c r="Q18" s="21">
        <f t="shared" ref="Q18:R18" si="24">$P$6*K18</f>
        <v>2040</v>
      </c>
      <c r="R18" s="25">
        <f t="shared" si="24"/>
        <v>855</v>
      </c>
    </row>
    <row r="19" spans="1:18" ht="9" customHeight="1" x14ac:dyDescent="0.15">
      <c r="A19" s="28"/>
      <c r="B19" s="28"/>
      <c r="C19" s="29"/>
      <c r="D19" s="29"/>
      <c r="E19" s="29"/>
      <c r="F19" s="29"/>
      <c r="G19" s="29"/>
      <c r="H19" s="29"/>
      <c r="I19" s="29"/>
      <c r="J19" s="36"/>
      <c r="K19" s="36"/>
      <c r="L19" s="29"/>
      <c r="M19" s="32"/>
      <c r="N19" s="32"/>
      <c r="O19" s="29"/>
      <c r="P19" s="29"/>
      <c r="Q19" s="29"/>
      <c r="R19" s="33"/>
    </row>
    <row r="20" spans="1:18" ht="28.5" customHeight="1" x14ac:dyDescent="0.15">
      <c r="A20" s="19" t="s">
        <v>43</v>
      </c>
      <c r="B20" s="19" t="s">
        <v>44</v>
      </c>
      <c r="C20" s="21">
        <v>60</v>
      </c>
      <c r="D20" s="21">
        <v>360</v>
      </c>
      <c r="E20" s="21">
        <f t="shared" ref="E20:E24" si="25">D20-60</f>
        <v>300</v>
      </c>
      <c r="F20" s="21">
        <v>144</v>
      </c>
      <c r="G20" s="21">
        <v>200</v>
      </c>
      <c r="H20" s="21">
        <v>0.35</v>
      </c>
      <c r="I20" s="21">
        <v>3.9</v>
      </c>
      <c r="J20" s="26">
        <v>1.2596099999999999</v>
      </c>
      <c r="K20" s="27">
        <v>47</v>
      </c>
      <c r="L20" s="21">
        <f t="shared" ref="L20:L24" si="26">CEILING(($K20*((L$7/$K$7)^$J20)),1)</f>
        <v>20</v>
      </c>
      <c r="M20" s="25" t="str">
        <f t="shared" ref="M20:M24" si="27">CONCATENATE(B20,"-",$P$6,"el.")</f>
        <v>BI4V_360-15el.</v>
      </c>
      <c r="N20" s="25" t="str">
        <f t="shared" ref="N20:N24" si="28">CONCATENATE(((C20*$P$6)+25)," x ",D20, " x ",F20)</f>
        <v>925 x 360 x 144</v>
      </c>
      <c r="O20" s="21">
        <f t="shared" ref="O20:P20" si="29">$P$6*H20</f>
        <v>5.25</v>
      </c>
      <c r="P20" s="21">
        <f t="shared" si="29"/>
        <v>58.5</v>
      </c>
      <c r="Q20" s="21">
        <f t="shared" ref="Q20:R20" si="30">$P$6*K20</f>
        <v>705</v>
      </c>
      <c r="R20" s="25">
        <f t="shared" si="30"/>
        <v>300</v>
      </c>
    </row>
    <row r="21" spans="1:18" ht="28.5" customHeight="1" x14ac:dyDescent="0.15">
      <c r="A21" s="19" t="s">
        <v>43</v>
      </c>
      <c r="B21" s="19" t="s">
        <v>45</v>
      </c>
      <c r="C21" s="21">
        <v>60</v>
      </c>
      <c r="D21" s="21">
        <v>475</v>
      </c>
      <c r="E21" s="21">
        <f t="shared" si="25"/>
        <v>415</v>
      </c>
      <c r="F21" s="21">
        <v>144</v>
      </c>
      <c r="G21" s="21">
        <v>315</v>
      </c>
      <c r="H21" s="21">
        <v>0.51</v>
      </c>
      <c r="I21" s="21">
        <v>4.5999999999999996</v>
      </c>
      <c r="J21" s="26">
        <v>1.26797</v>
      </c>
      <c r="K21" s="27">
        <v>65</v>
      </c>
      <c r="L21" s="21">
        <f t="shared" si="26"/>
        <v>27</v>
      </c>
      <c r="M21" s="25" t="str">
        <f t="shared" si="27"/>
        <v>BI4V_475-15el.</v>
      </c>
      <c r="N21" s="25" t="str">
        <f t="shared" si="28"/>
        <v>925 x 475 x 144</v>
      </c>
      <c r="O21" s="21">
        <f t="shared" ref="O21:P21" si="31">$P$6*H21</f>
        <v>7.65</v>
      </c>
      <c r="P21" s="21">
        <f t="shared" si="31"/>
        <v>69</v>
      </c>
      <c r="Q21" s="21">
        <f t="shared" ref="Q21:R21" si="32">$P$6*K21</f>
        <v>975</v>
      </c>
      <c r="R21" s="25">
        <f t="shared" si="32"/>
        <v>405</v>
      </c>
    </row>
    <row r="22" spans="1:18" ht="28.5" customHeight="1" x14ac:dyDescent="0.15">
      <c r="A22" s="19" t="s">
        <v>43</v>
      </c>
      <c r="B22" s="19" t="s">
        <v>46</v>
      </c>
      <c r="C22" s="21">
        <v>60</v>
      </c>
      <c r="D22" s="21">
        <v>660</v>
      </c>
      <c r="E22" s="21">
        <f t="shared" si="25"/>
        <v>600</v>
      </c>
      <c r="F22" s="21">
        <v>144</v>
      </c>
      <c r="G22" s="21">
        <v>500</v>
      </c>
      <c r="H22" s="21">
        <v>0.9</v>
      </c>
      <c r="I22" s="21">
        <v>5.0999999999999996</v>
      </c>
      <c r="J22" s="26">
        <v>1.27633</v>
      </c>
      <c r="K22" s="27">
        <v>93</v>
      </c>
      <c r="L22" s="21">
        <f t="shared" si="26"/>
        <v>39</v>
      </c>
      <c r="M22" s="25" t="str">
        <f t="shared" si="27"/>
        <v>BI4V_660-15el.</v>
      </c>
      <c r="N22" s="25" t="str">
        <f t="shared" si="28"/>
        <v>925 x 660 x 144</v>
      </c>
      <c r="O22" s="21">
        <f t="shared" ref="O22:P22" si="33">$P$6*H22</f>
        <v>13.5</v>
      </c>
      <c r="P22" s="21">
        <f t="shared" si="33"/>
        <v>76.5</v>
      </c>
      <c r="Q22" s="21">
        <f t="shared" ref="Q22:R22" si="34">$P$6*K22</f>
        <v>1395</v>
      </c>
      <c r="R22" s="25">
        <f t="shared" si="34"/>
        <v>585</v>
      </c>
    </row>
    <row r="23" spans="1:18" ht="28.5" customHeight="1" x14ac:dyDescent="0.15">
      <c r="A23" s="19" t="s">
        <v>43</v>
      </c>
      <c r="B23" s="19" t="s">
        <v>47</v>
      </c>
      <c r="C23" s="21">
        <v>60</v>
      </c>
      <c r="D23" s="21">
        <v>760</v>
      </c>
      <c r="E23" s="21">
        <f t="shared" si="25"/>
        <v>700</v>
      </c>
      <c r="F23" s="21">
        <v>144</v>
      </c>
      <c r="G23" s="21">
        <v>602</v>
      </c>
      <c r="H23" s="21">
        <v>1</v>
      </c>
      <c r="I23" s="21">
        <v>6.6</v>
      </c>
      <c r="J23" s="26">
        <v>1.2846900000000001</v>
      </c>
      <c r="K23" s="27">
        <v>103</v>
      </c>
      <c r="L23" s="21">
        <f t="shared" si="26"/>
        <v>43</v>
      </c>
      <c r="M23" s="25" t="str">
        <f t="shared" si="27"/>
        <v>BI4V_760-15el.</v>
      </c>
      <c r="N23" s="25" t="str">
        <f t="shared" si="28"/>
        <v>925 x 760 x 144</v>
      </c>
      <c r="O23" s="21">
        <f t="shared" ref="O23:P23" si="35">$P$6*H23</f>
        <v>15</v>
      </c>
      <c r="P23" s="21">
        <f t="shared" si="35"/>
        <v>99</v>
      </c>
      <c r="Q23" s="21">
        <f t="shared" ref="Q23:R23" si="36">$P$6*K23</f>
        <v>1545</v>
      </c>
      <c r="R23" s="25">
        <f t="shared" si="36"/>
        <v>645</v>
      </c>
    </row>
    <row r="24" spans="1:18" ht="28.5" customHeight="1" x14ac:dyDescent="0.15">
      <c r="A24" s="19" t="s">
        <v>43</v>
      </c>
      <c r="B24" s="19" t="s">
        <v>48</v>
      </c>
      <c r="C24" s="21">
        <v>60</v>
      </c>
      <c r="D24" s="21">
        <v>960</v>
      </c>
      <c r="E24" s="21">
        <f t="shared" si="25"/>
        <v>900</v>
      </c>
      <c r="F24" s="21">
        <v>144</v>
      </c>
      <c r="G24" s="21">
        <v>800</v>
      </c>
      <c r="H24" s="21">
        <v>1.2</v>
      </c>
      <c r="I24" s="21">
        <v>8.3000000000000007</v>
      </c>
      <c r="J24" s="26">
        <v>1.2930600000000001</v>
      </c>
      <c r="K24" s="27">
        <v>132</v>
      </c>
      <c r="L24" s="21">
        <f t="shared" si="26"/>
        <v>54</v>
      </c>
      <c r="M24" s="25" t="str">
        <f t="shared" si="27"/>
        <v>BI4V_960-15el.</v>
      </c>
      <c r="N24" s="25" t="str">
        <f t="shared" si="28"/>
        <v>925 x 960 x 144</v>
      </c>
      <c r="O24" s="21">
        <f t="shared" ref="O24:P24" si="37">$P$6*H24</f>
        <v>18</v>
      </c>
      <c r="P24" s="21">
        <f t="shared" si="37"/>
        <v>124.50000000000001</v>
      </c>
      <c r="Q24" s="21">
        <f t="shared" ref="Q24:R24" si="38">$P$6*K24</f>
        <v>1980</v>
      </c>
      <c r="R24" s="25">
        <f t="shared" si="38"/>
        <v>810</v>
      </c>
    </row>
    <row r="25" spans="1:18" ht="9" customHeight="1" x14ac:dyDescent="0.15">
      <c r="A25" s="28"/>
      <c r="B25" s="28"/>
      <c r="C25" s="29"/>
      <c r="D25" s="29"/>
      <c r="E25" s="29"/>
      <c r="F25" s="29"/>
      <c r="G25" s="29"/>
      <c r="H25" s="29"/>
      <c r="I25" s="29"/>
      <c r="J25" s="36"/>
      <c r="K25" s="36"/>
      <c r="L25" s="29"/>
      <c r="M25" s="32"/>
      <c r="N25" s="32"/>
      <c r="O25" s="29"/>
      <c r="P25" s="29"/>
      <c r="Q25" s="29"/>
      <c r="R25" s="33"/>
    </row>
    <row r="26" spans="1:18" ht="28.5" customHeight="1" x14ac:dyDescent="0.15">
      <c r="A26" s="19" t="s">
        <v>49</v>
      </c>
      <c r="B26" s="19" t="s">
        <v>50</v>
      </c>
      <c r="C26" s="21">
        <v>60</v>
      </c>
      <c r="D26" s="21">
        <v>480</v>
      </c>
      <c r="E26" s="21">
        <f t="shared" ref="E26:E29" si="39">D26-60</f>
        <v>420</v>
      </c>
      <c r="F26" s="21">
        <v>223</v>
      </c>
      <c r="G26" s="21">
        <v>320</v>
      </c>
      <c r="H26" s="21">
        <v>0.85</v>
      </c>
      <c r="I26" s="21">
        <v>6.5</v>
      </c>
      <c r="J26" s="26">
        <v>1.27121</v>
      </c>
      <c r="K26" s="27">
        <v>94</v>
      </c>
      <c r="L26" s="21">
        <f t="shared" ref="L26:L29" si="40">CEILING(($K26*((L$7/$K$7)^$J26)),1)</f>
        <v>39</v>
      </c>
      <c r="M26" s="25" t="str">
        <f t="shared" ref="M26:M29" si="41">CONCATENATE(B26,"-",$P$6,"el.")</f>
        <v>BI6V_480-15el.</v>
      </c>
      <c r="N26" s="25" t="str">
        <f t="shared" ref="N26:N29" si="42">CONCATENATE(((C26*$P$6)+25)," x ",D26, " x ",F26)</f>
        <v>925 x 480 x 223</v>
      </c>
      <c r="O26" s="21">
        <f t="shared" ref="O26:P26" si="43">$P$6*H26</f>
        <v>12.75</v>
      </c>
      <c r="P26" s="21">
        <f t="shared" si="43"/>
        <v>97.5</v>
      </c>
      <c r="Q26" s="21">
        <f t="shared" ref="Q26:R26" si="44">$P$6*K26</f>
        <v>1410</v>
      </c>
      <c r="R26" s="25">
        <f t="shared" si="44"/>
        <v>585</v>
      </c>
    </row>
    <row r="27" spans="1:18" ht="28.5" customHeight="1" x14ac:dyDescent="0.15">
      <c r="A27" s="19" t="s">
        <v>49</v>
      </c>
      <c r="B27" s="19" t="s">
        <v>51</v>
      </c>
      <c r="C27" s="21">
        <v>60</v>
      </c>
      <c r="D27" s="21">
        <v>660</v>
      </c>
      <c r="E27" s="21">
        <f t="shared" si="39"/>
        <v>600</v>
      </c>
      <c r="F27" s="21">
        <v>223</v>
      </c>
      <c r="G27" s="21">
        <v>500</v>
      </c>
      <c r="H27" s="21">
        <v>1</v>
      </c>
      <c r="I27" s="21">
        <v>8</v>
      </c>
      <c r="J27" s="26">
        <v>1.28593</v>
      </c>
      <c r="K27" s="27">
        <v>132</v>
      </c>
      <c r="L27" s="21">
        <f t="shared" si="40"/>
        <v>55</v>
      </c>
      <c r="M27" s="25" t="str">
        <f t="shared" si="41"/>
        <v>BI6V_660-15el.</v>
      </c>
      <c r="N27" s="25" t="str">
        <f t="shared" si="42"/>
        <v>925 x 660 x 223</v>
      </c>
      <c r="O27" s="21">
        <f t="shared" ref="O27:P27" si="45">$P$6*H27</f>
        <v>15</v>
      </c>
      <c r="P27" s="21">
        <f t="shared" si="45"/>
        <v>120</v>
      </c>
      <c r="Q27" s="21">
        <f t="shared" ref="Q27:R27" si="46">$P$6*K27</f>
        <v>1980</v>
      </c>
      <c r="R27" s="25">
        <f t="shared" si="46"/>
        <v>825</v>
      </c>
    </row>
    <row r="28" spans="1:18" ht="28.5" customHeight="1" x14ac:dyDescent="0.15">
      <c r="A28" s="19" t="s">
        <v>49</v>
      </c>
      <c r="B28" s="19" t="s">
        <v>52</v>
      </c>
      <c r="C28" s="21">
        <v>60</v>
      </c>
      <c r="D28" s="21">
        <v>760</v>
      </c>
      <c r="E28" s="21">
        <f t="shared" si="39"/>
        <v>700</v>
      </c>
      <c r="F28" s="21">
        <v>223</v>
      </c>
      <c r="G28" s="21">
        <v>602</v>
      </c>
      <c r="H28" s="21">
        <v>1</v>
      </c>
      <c r="I28" s="21">
        <v>9</v>
      </c>
      <c r="J28" s="26">
        <v>1.3006500000000001</v>
      </c>
      <c r="K28" s="27">
        <v>151</v>
      </c>
      <c r="L28" s="21">
        <f t="shared" si="40"/>
        <v>62</v>
      </c>
      <c r="M28" s="25" t="str">
        <f t="shared" si="41"/>
        <v>BI6V_760-15el.</v>
      </c>
      <c r="N28" s="25" t="str">
        <f t="shared" si="42"/>
        <v>925 x 760 x 223</v>
      </c>
      <c r="O28" s="21">
        <f t="shared" ref="O28:P28" si="47">$P$6*H28</f>
        <v>15</v>
      </c>
      <c r="P28" s="21">
        <f t="shared" si="47"/>
        <v>135</v>
      </c>
      <c r="Q28" s="21">
        <f t="shared" ref="Q28:R28" si="48">$P$6*K28</f>
        <v>2265</v>
      </c>
      <c r="R28" s="25">
        <f t="shared" si="48"/>
        <v>930</v>
      </c>
    </row>
    <row r="29" spans="1:18" ht="28.5" customHeight="1" x14ac:dyDescent="0.15">
      <c r="A29" s="19" t="s">
        <v>49</v>
      </c>
      <c r="B29" s="19" t="s">
        <v>53</v>
      </c>
      <c r="C29" s="21">
        <v>60</v>
      </c>
      <c r="D29" s="21">
        <v>960</v>
      </c>
      <c r="E29" s="21">
        <f t="shared" si="39"/>
        <v>900</v>
      </c>
      <c r="F29" s="21">
        <v>223</v>
      </c>
      <c r="G29" s="21">
        <v>800</v>
      </c>
      <c r="H29" s="21">
        <v>1</v>
      </c>
      <c r="I29" s="21">
        <v>12</v>
      </c>
      <c r="J29" s="26">
        <v>1.3157300000000001</v>
      </c>
      <c r="K29" s="27">
        <v>197</v>
      </c>
      <c r="L29" s="21">
        <f t="shared" si="40"/>
        <v>80</v>
      </c>
      <c r="M29" s="25" t="str">
        <f t="shared" si="41"/>
        <v>BI6V_960-15el.</v>
      </c>
      <c r="N29" s="25" t="str">
        <f t="shared" si="42"/>
        <v>925 x 960 x 223</v>
      </c>
      <c r="O29" s="21">
        <f t="shared" ref="O29:P29" si="49">$P$6*H29</f>
        <v>15</v>
      </c>
      <c r="P29" s="21">
        <f t="shared" si="49"/>
        <v>180</v>
      </c>
      <c r="Q29" s="21">
        <f t="shared" ref="Q29:R29" si="50">$P$6*K29</f>
        <v>2955</v>
      </c>
      <c r="R29" s="25">
        <f t="shared" si="50"/>
        <v>1200</v>
      </c>
    </row>
    <row r="30" spans="1:18" ht="9" customHeight="1" x14ac:dyDescent="0.15">
      <c r="A30" s="28"/>
      <c r="B30" s="28"/>
      <c r="C30" s="29"/>
      <c r="D30" s="29"/>
      <c r="E30" s="29"/>
      <c r="F30" s="29"/>
      <c r="G30" s="29"/>
      <c r="H30" s="29"/>
      <c r="I30" s="29"/>
      <c r="J30" s="36"/>
      <c r="K30" s="36"/>
      <c r="L30" s="29"/>
      <c r="M30" s="32"/>
      <c r="N30" s="32"/>
      <c r="O30" s="29"/>
      <c r="P30" s="29"/>
      <c r="Q30" s="29"/>
      <c r="R30" s="33"/>
    </row>
    <row r="31" spans="1:18" ht="28.5" customHeight="1" x14ac:dyDescent="0.15">
      <c r="A31" s="19" t="s">
        <v>54</v>
      </c>
      <c r="B31" s="19" t="s">
        <v>55</v>
      </c>
      <c r="C31" s="21">
        <v>78</v>
      </c>
      <c r="D31" s="21">
        <v>470</v>
      </c>
      <c r="E31" s="21">
        <f t="shared" ref="E31:E33" si="51">D31-60</f>
        <v>410</v>
      </c>
      <c r="F31" s="21">
        <v>250</v>
      </c>
      <c r="G31" s="21">
        <v>300</v>
      </c>
      <c r="H31" s="21">
        <v>1.62</v>
      </c>
      <c r="I31" s="21">
        <v>10</v>
      </c>
      <c r="J31" s="26">
        <v>1.2691699999999999</v>
      </c>
      <c r="K31" s="27">
        <v>90</v>
      </c>
      <c r="L31" s="21">
        <f t="shared" ref="L31:L33" si="52">CEILING(($K31*((L$7/$K$7)^$J31)),1)</f>
        <v>38</v>
      </c>
      <c r="M31" s="25" t="str">
        <f t="shared" ref="M31:M33" si="53">CONCATENATE(B31,"-",$P$6,"el.")</f>
        <v>FL470-15el.</v>
      </c>
      <c r="N31" s="25" t="str">
        <f t="shared" ref="N31:N33" si="54">CONCATENATE(((C31*$P$6)+30)," x ",D31, " x ",F31)</f>
        <v>1200 x 470 x 250</v>
      </c>
      <c r="O31" s="21">
        <f t="shared" ref="O31:P31" si="55">$P$6*H31</f>
        <v>24.3</v>
      </c>
      <c r="P31" s="21">
        <f t="shared" si="55"/>
        <v>150</v>
      </c>
      <c r="Q31" s="21">
        <f t="shared" ref="Q31:R31" si="56">$P$6*K31</f>
        <v>1350</v>
      </c>
      <c r="R31" s="25">
        <f t="shared" si="56"/>
        <v>570</v>
      </c>
    </row>
    <row r="32" spans="1:18" ht="28.5" customHeight="1" x14ac:dyDescent="0.15">
      <c r="A32" s="19" t="s">
        <v>54</v>
      </c>
      <c r="B32" s="19" t="s">
        <v>56</v>
      </c>
      <c r="C32" s="21">
        <v>78</v>
      </c>
      <c r="D32" s="21">
        <v>750</v>
      </c>
      <c r="E32" s="21">
        <f t="shared" si="51"/>
        <v>690</v>
      </c>
      <c r="F32" s="21">
        <v>250</v>
      </c>
      <c r="G32" s="21">
        <v>582</v>
      </c>
      <c r="H32" s="21">
        <v>2.2999999999999998</v>
      </c>
      <c r="I32" s="21">
        <v>11.3</v>
      </c>
      <c r="J32" s="26">
        <v>1.3006500000000001</v>
      </c>
      <c r="K32" s="27">
        <v>138</v>
      </c>
      <c r="L32" s="21">
        <f t="shared" si="52"/>
        <v>57</v>
      </c>
      <c r="M32" s="25" t="str">
        <f t="shared" si="53"/>
        <v>FL760-15el.</v>
      </c>
      <c r="N32" s="25" t="str">
        <f t="shared" si="54"/>
        <v>1200 x 750 x 250</v>
      </c>
      <c r="O32" s="21">
        <f t="shared" ref="O32:P32" si="57">$P$6*H32</f>
        <v>34.5</v>
      </c>
      <c r="P32" s="21">
        <f t="shared" si="57"/>
        <v>169.5</v>
      </c>
      <c r="Q32" s="21">
        <f t="shared" ref="Q32:R32" si="58">$P$6*K32</f>
        <v>2070</v>
      </c>
      <c r="R32" s="25">
        <f t="shared" si="58"/>
        <v>855</v>
      </c>
    </row>
    <row r="33" spans="1:18" ht="28.5" customHeight="1" x14ac:dyDescent="0.15">
      <c r="A33" s="19" t="s">
        <v>54</v>
      </c>
      <c r="B33" s="19" t="s">
        <v>57</v>
      </c>
      <c r="C33" s="21">
        <v>78</v>
      </c>
      <c r="D33" s="21">
        <v>955</v>
      </c>
      <c r="E33" s="21">
        <f t="shared" si="51"/>
        <v>895</v>
      </c>
      <c r="F33" s="21">
        <v>250</v>
      </c>
      <c r="G33" s="21">
        <v>782</v>
      </c>
      <c r="H33" s="21">
        <v>2.8</v>
      </c>
      <c r="I33" s="21">
        <v>14.2</v>
      </c>
      <c r="J33" s="26">
        <v>1.3157300000000001</v>
      </c>
      <c r="K33" s="27">
        <v>182</v>
      </c>
      <c r="L33" s="21">
        <f t="shared" si="52"/>
        <v>74</v>
      </c>
      <c r="M33" s="25" t="str">
        <f t="shared" si="53"/>
        <v>FL960-15el.</v>
      </c>
      <c r="N33" s="25" t="str">
        <f t="shared" si="54"/>
        <v>1200 x 955 x 250</v>
      </c>
      <c r="O33" s="21">
        <f t="shared" ref="O33:P33" si="59">$P$6*H33</f>
        <v>42</v>
      </c>
      <c r="P33" s="21">
        <f t="shared" si="59"/>
        <v>213</v>
      </c>
      <c r="Q33" s="21">
        <f t="shared" ref="Q33:R33" si="60">$P$6*K33</f>
        <v>2730</v>
      </c>
      <c r="R33" s="25">
        <f t="shared" si="60"/>
        <v>1110</v>
      </c>
    </row>
    <row r="34" spans="1:18" ht="9" customHeight="1" x14ac:dyDescent="0.15">
      <c r="A34" s="28"/>
      <c r="B34" s="28"/>
      <c r="C34" s="29"/>
      <c r="D34" s="29"/>
      <c r="E34" s="29"/>
      <c r="F34" s="29"/>
      <c r="G34" s="29"/>
      <c r="H34" s="29"/>
      <c r="I34" s="29"/>
      <c r="J34" s="36"/>
      <c r="K34" s="36"/>
      <c r="L34" s="29"/>
      <c r="M34" s="32"/>
      <c r="N34" s="32"/>
      <c r="O34" s="29"/>
      <c r="P34" s="29"/>
      <c r="Q34" s="29"/>
      <c r="R34" s="37"/>
    </row>
    <row r="35" spans="1:18" ht="28.5" hidden="1" customHeight="1" x14ac:dyDescent="0.15">
      <c r="A35" s="19" t="s">
        <v>58</v>
      </c>
      <c r="B35" s="19" t="s">
        <v>59</v>
      </c>
      <c r="C35" s="21">
        <v>90</v>
      </c>
      <c r="D35" s="21">
        <v>640</v>
      </c>
      <c r="E35" s="21">
        <f t="shared" ref="E35:E36" si="61">D35-100</f>
        <v>540</v>
      </c>
      <c r="F35" s="21">
        <v>225</v>
      </c>
      <c r="G35" s="21">
        <v>450</v>
      </c>
      <c r="H35" s="21">
        <v>1.3</v>
      </c>
      <c r="I35" s="21">
        <v>11.8</v>
      </c>
      <c r="J35" s="26">
        <v>1.288</v>
      </c>
      <c r="K35" s="27">
        <v>110</v>
      </c>
      <c r="L35" s="21">
        <f t="shared" ref="L35:L36" si="62">CEILING(($K35*((L$7/$K$7)^$J35)),1)</f>
        <v>46</v>
      </c>
      <c r="M35" s="25" t="str">
        <f t="shared" ref="M35:M36" si="63">CONCATENATE(B35,"-",$P$6,"el.")</f>
        <v>BS640-15el.</v>
      </c>
      <c r="N35" s="25" t="str">
        <f t="shared" ref="N35:N36" si="64">CONCATENATE(((C35*$P$6)+25)," x ",D35, " x ",F35)</f>
        <v>1375 x 640 x 225</v>
      </c>
      <c r="O35" s="21">
        <f t="shared" ref="O35:P35" si="65">$P$6*H35</f>
        <v>19.5</v>
      </c>
      <c r="P35" s="21">
        <f t="shared" si="65"/>
        <v>177</v>
      </c>
      <c r="Q35" s="21">
        <f t="shared" ref="Q35:R35" si="66">$P$6*K35</f>
        <v>1650</v>
      </c>
      <c r="R35" s="25">
        <f t="shared" si="66"/>
        <v>690</v>
      </c>
    </row>
    <row r="36" spans="1:18" ht="28.5" hidden="1" customHeight="1" x14ac:dyDescent="0.15">
      <c r="A36" s="19" t="s">
        <v>58</v>
      </c>
      <c r="B36" s="19" t="s">
        <v>60</v>
      </c>
      <c r="C36" s="21">
        <v>90</v>
      </c>
      <c r="D36" s="21">
        <v>990</v>
      </c>
      <c r="E36" s="21">
        <f t="shared" si="61"/>
        <v>890</v>
      </c>
      <c r="F36" s="21">
        <v>225</v>
      </c>
      <c r="G36" s="21">
        <v>800</v>
      </c>
      <c r="H36" s="21">
        <v>2.8</v>
      </c>
      <c r="I36" s="21">
        <v>17.5</v>
      </c>
      <c r="J36" s="26">
        <v>1.3002</v>
      </c>
      <c r="K36" s="27">
        <v>169</v>
      </c>
      <c r="L36" s="21">
        <f t="shared" si="62"/>
        <v>69</v>
      </c>
      <c r="M36" s="25" t="str">
        <f t="shared" si="63"/>
        <v>BS990-15el.</v>
      </c>
      <c r="N36" s="25" t="str">
        <f t="shared" si="64"/>
        <v>1375 x 990 x 225</v>
      </c>
      <c r="O36" s="21">
        <f t="shared" ref="O36:P36" si="67">$P$6*H36</f>
        <v>42</v>
      </c>
      <c r="P36" s="21">
        <f t="shared" si="67"/>
        <v>262.5</v>
      </c>
      <c r="Q36" s="21">
        <f t="shared" ref="Q36:R36" si="68">$P$6*K36</f>
        <v>2535</v>
      </c>
      <c r="R36" s="25">
        <f t="shared" si="68"/>
        <v>1035</v>
      </c>
    </row>
    <row r="37" spans="1:18" ht="8.25" hidden="1" customHeight="1" x14ac:dyDescent="0.15">
      <c r="A37" s="28"/>
      <c r="B37" s="28"/>
      <c r="C37" s="29"/>
      <c r="D37" s="29"/>
      <c r="E37" s="29"/>
      <c r="F37" s="29"/>
      <c r="G37" s="29"/>
      <c r="H37" s="29"/>
      <c r="I37" s="29"/>
      <c r="J37" s="36"/>
      <c r="K37" s="36"/>
      <c r="L37" s="29"/>
      <c r="M37" s="32"/>
      <c r="N37" s="32"/>
      <c r="O37" s="32"/>
      <c r="P37" s="29"/>
      <c r="Q37" s="29"/>
      <c r="R37" s="37"/>
    </row>
    <row r="38" spans="1:18" ht="28.5" hidden="1" customHeight="1" x14ac:dyDescent="0.15">
      <c r="A38" s="38" t="s">
        <v>61</v>
      </c>
      <c r="B38" s="38" t="s">
        <v>62</v>
      </c>
      <c r="C38" s="39">
        <v>65</v>
      </c>
      <c r="D38" s="39">
        <v>813</v>
      </c>
      <c r="E38" s="39">
        <v>740</v>
      </c>
      <c r="F38" s="39">
        <v>200</v>
      </c>
      <c r="G38" s="39">
        <v>642</v>
      </c>
      <c r="H38" s="39">
        <v>2.2000000000000002</v>
      </c>
      <c r="I38" s="39">
        <v>16</v>
      </c>
      <c r="J38" s="40">
        <v>1.3</v>
      </c>
      <c r="K38" s="41">
        <v>113</v>
      </c>
      <c r="L38" s="39">
        <f>CEILING(($K38*((L$7/$K$7)^$J38)),1)</f>
        <v>46</v>
      </c>
      <c r="M38" s="42" t="s">
        <v>63</v>
      </c>
      <c r="N38" s="43" t="str">
        <f>CONCATENATE(((C38*$P$6)+25)," x ",D38, " x ",F38)</f>
        <v>1000 x 813 x 200</v>
      </c>
      <c r="O38" s="39">
        <f t="shared" ref="O38:P38" si="69">$P$6*H38</f>
        <v>33</v>
      </c>
      <c r="P38" s="39">
        <f t="shared" si="69"/>
        <v>240</v>
      </c>
      <c r="Q38" s="39">
        <f t="shared" ref="Q38:R38" si="70">$P$6*K38</f>
        <v>1695</v>
      </c>
      <c r="R38" s="43">
        <f t="shared" si="70"/>
        <v>690</v>
      </c>
    </row>
    <row r="39" spans="1:18" ht="9.75" hidden="1" customHeight="1" x14ac:dyDescent="0.15">
      <c r="A39" s="28"/>
      <c r="B39" s="28"/>
      <c r="C39" s="29"/>
      <c r="D39" s="29"/>
      <c r="E39" s="29"/>
      <c r="F39" s="29"/>
      <c r="G39" s="29"/>
      <c r="H39" s="29"/>
      <c r="I39" s="29"/>
      <c r="J39" s="36"/>
      <c r="K39" s="36"/>
      <c r="L39" s="29"/>
      <c r="M39" s="32"/>
      <c r="N39" s="32"/>
      <c r="O39" s="32"/>
      <c r="P39" s="32"/>
      <c r="Q39" s="32"/>
      <c r="R39" s="33"/>
    </row>
    <row r="40" spans="1:18" ht="28.5" customHeight="1" x14ac:dyDescent="0.15">
      <c r="A40" s="19" t="s">
        <v>64</v>
      </c>
      <c r="B40" s="19" t="s">
        <v>65</v>
      </c>
      <c r="C40" s="21">
        <v>76</v>
      </c>
      <c r="D40" s="22">
        <v>560</v>
      </c>
      <c r="E40" s="21">
        <v>520</v>
      </c>
      <c r="F40" s="21">
        <v>198</v>
      </c>
      <c r="G40" s="21">
        <v>400</v>
      </c>
      <c r="H40" s="21">
        <v>2.2000000000000002</v>
      </c>
      <c r="I40" s="21">
        <v>8.5</v>
      </c>
      <c r="J40" s="23">
        <v>1.2716000000000001</v>
      </c>
      <c r="K40" s="27">
        <v>81</v>
      </c>
      <c r="L40" s="21">
        <f t="shared" ref="L40:L41" si="71">CEILING(($K40*((L$7/$K$7)^$J40)),1)</f>
        <v>34</v>
      </c>
      <c r="M40" s="44" t="s">
        <v>66</v>
      </c>
      <c r="N40" s="25" t="str">
        <f>CONCATENATE(((C40*$P$6)+25)," x ",D40, " x ",F40)</f>
        <v>1165 x 560 x 198</v>
      </c>
      <c r="O40" s="21">
        <f t="shared" ref="O40:P40" si="72">$P$6*H40</f>
        <v>33</v>
      </c>
      <c r="P40" s="21">
        <f t="shared" si="72"/>
        <v>127.5</v>
      </c>
      <c r="Q40" s="21">
        <f t="shared" ref="Q40:R40" si="73">$P$6*K40</f>
        <v>1215</v>
      </c>
      <c r="R40" s="25">
        <f t="shared" si="73"/>
        <v>510</v>
      </c>
    </row>
    <row r="41" spans="1:18" ht="28.5" customHeight="1" x14ac:dyDescent="0.15">
      <c r="A41" s="19" t="s">
        <v>64</v>
      </c>
      <c r="B41" s="20" t="s">
        <v>67</v>
      </c>
      <c r="C41" s="22">
        <v>79</v>
      </c>
      <c r="D41" s="22">
        <v>800</v>
      </c>
      <c r="E41" s="22">
        <v>730</v>
      </c>
      <c r="F41" s="22">
        <v>198</v>
      </c>
      <c r="G41" s="22">
        <v>640</v>
      </c>
      <c r="H41" s="22">
        <v>2.9</v>
      </c>
      <c r="I41" s="22">
        <v>11.3</v>
      </c>
      <c r="J41" s="23">
        <v>1.2655000000000001</v>
      </c>
      <c r="K41" s="24">
        <v>177</v>
      </c>
      <c r="L41" s="21">
        <f t="shared" si="71"/>
        <v>74</v>
      </c>
      <c r="M41" s="44" t="s">
        <v>68</v>
      </c>
      <c r="N41" s="44" t="s">
        <v>69</v>
      </c>
      <c r="O41" s="21">
        <f t="shared" ref="O41:P41" si="74">$P$6*H41</f>
        <v>43.5</v>
      </c>
      <c r="P41" s="21">
        <f t="shared" si="74"/>
        <v>169.5</v>
      </c>
      <c r="Q41" s="21">
        <f t="shared" ref="Q41:R41" si="75">$P$6*K41</f>
        <v>2655</v>
      </c>
      <c r="R41" s="25">
        <f t="shared" si="75"/>
        <v>1110</v>
      </c>
    </row>
    <row r="42" spans="1:18" ht="10.5" customHeight="1" x14ac:dyDescent="0.15">
      <c r="A42" s="28"/>
      <c r="B42" s="28"/>
      <c r="C42" s="29"/>
      <c r="D42" s="29"/>
      <c r="E42" s="29"/>
      <c r="F42" s="29"/>
      <c r="G42" s="29"/>
      <c r="H42" s="29"/>
      <c r="I42" s="29"/>
      <c r="J42" s="36"/>
      <c r="K42" s="36"/>
      <c r="L42" s="29"/>
      <c r="M42" s="32"/>
      <c r="N42" s="32"/>
      <c r="O42" s="32"/>
      <c r="P42" s="32"/>
      <c r="Q42" s="32"/>
      <c r="R42" s="33"/>
    </row>
    <row r="43" spans="1:18" ht="28.5" customHeight="1" x14ac:dyDescent="0.15">
      <c r="A43" s="19" t="s">
        <v>70</v>
      </c>
      <c r="B43" s="19" t="s">
        <v>71</v>
      </c>
      <c r="C43" s="21">
        <v>76</v>
      </c>
      <c r="D43" s="21">
        <v>560</v>
      </c>
      <c r="E43" s="21">
        <v>495</v>
      </c>
      <c r="F43" s="21">
        <v>186</v>
      </c>
      <c r="G43" s="21">
        <v>400</v>
      </c>
      <c r="H43" s="21">
        <v>2</v>
      </c>
      <c r="I43" s="21">
        <v>6.8</v>
      </c>
      <c r="J43" s="26">
        <v>1.3</v>
      </c>
      <c r="K43" s="27">
        <v>87</v>
      </c>
      <c r="L43" s="21">
        <v>65</v>
      </c>
      <c r="M43" s="25" t="s">
        <v>72</v>
      </c>
      <c r="N43" s="25" t="str">
        <f>CONCATENATE(((C43*$P$6)+25)," x ",D43, " x ",F43)</f>
        <v>1165 x 560 x 186</v>
      </c>
      <c r="O43" s="21">
        <f t="shared" ref="O43:P43" si="76">$P$6*H43</f>
        <v>30</v>
      </c>
      <c r="P43" s="21">
        <f t="shared" si="76"/>
        <v>102</v>
      </c>
      <c r="Q43" s="21">
        <f t="shared" ref="Q43:R43" si="77">$P$6*K43</f>
        <v>1305</v>
      </c>
      <c r="R43" s="25">
        <f t="shared" si="77"/>
        <v>975</v>
      </c>
    </row>
    <row r="44" spans="1:18" ht="28.5" customHeight="1" x14ac:dyDescent="0.15">
      <c r="A44" s="19" t="s">
        <v>70</v>
      </c>
      <c r="B44" s="45"/>
      <c r="C44" s="46"/>
      <c r="D44" s="46"/>
      <c r="E44" s="46"/>
      <c r="F44" s="46"/>
      <c r="G44" s="46"/>
      <c r="H44" s="46"/>
      <c r="I44" s="46"/>
      <c r="J44" s="26">
        <v>1.3</v>
      </c>
      <c r="K44" s="47"/>
      <c r="L44" s="46"/>
      <c r="M44" s="48"/>
      <c r="N44" s="48"/>
      <c r="O44" s="46"/>
      <c r="P44" s="46"/>
      <c r="Q44" s="46"/>
      <c r="R44" s="49"/>
    </row>
    <row r="45" spans="1:18" ht="9.75" customHeight="1" x14ac:dyDescent="0.15">
      <c r="A45" s="61"/>
      <c r="B45" s="61"/>
      <c r="C45" s="62"/>
      <c r="D45" s="62"/>
      <c r="E45" s="62"/>
      <c r="F45" s="62"/>
      <c r="G45" s="62"/>
      <c r="H45" s="62"/>
      <c r="I45" s="62"/>
      <c r="J45" s="63"/>
      <c r="K45" s="63"/>
      <c r="L45" s="62"/>
      <c r="M45" s="64"/>
      <c r="N45" s="64"/>
      <c r="O45" s="64"/>
      <c r="P45" s="64"/>
      <c r="Q45" s="64"/>
      <c r="R45" s="65"/>
    </row>
    <row r="46" spans="1:18" s="71" customFormat="1" ht="28.5" customHeight="1" x14ac:dyDescent="0.15">
      <c r="A46" s="66"/>
      <c r="B46" s="66"/>
      <c r="C46" s="67"/>
      <c r="D46" s="67"/>
      <c r="E46" s="67"/>
      <c r="F46" s="67"/>
      <c r="G46" s="67"/>
      <c r="H46" s="67"/>
      <c r="I46" s="67"/>
      <c r="J46" s="68"/>
      <c r="K46" s="69"/>
      <c r="L46" s="67"/>
      <c r="M46" s="70"/>
      <c r="N46" s="70"/>
      <c r="O46" s="67"/>
      <c r="P46" s="67"/>
      <c r="Q46" s="67"/>
      <c r="R46" s="70"/>
    </row>
    <row r="47" spans="1:18" s="71" customFormat="1" ht="10.5" customHeight="1" x14ac:dyDescent="0.15">
      <c r="A47" s="66"/>
      <c r="B47" s="66"/>
      <c r="C47" s="67"/>
      <c r="D47" s="67"/>
      <c r="E47" s="67"/>
      <c r="F47" s="67"/>
      <c r="G47" s="67"/>
      <c r="H47" s="67"/>
      <c r="I47" s="67"/>
      <c r="J47" s="72"/>
      <c r="K47" s="72"/>
      <c r="L47" s="67"/>
      <c r="M47" s="70"/>
      <c r="N47" s="70"/>
      <c r="O47" s="70"/>
      <c r="P47" s="70"/>
      <c r="Q47" s="70"/>
      <c r="R47" s="70"/>
    </row>
    <row r="48" spans="1:18" s="71" customFormat="1" ht="28.5" customHeight="1" x14ac:dyDescent="0.15">
      <c r="A48" s="66"/>
      <c r="B48" s="66"/>
      <c r="C48" s="67"/>
      <c r="D48" s="67"/>
      <c r="E48" s="67"/>
      <c r="F48" s="67"/>
      <c r="G48" s="67"/>
      <c r="H48" s="67"/>
      <c r="I48" s="67"/>
      <c r="J48" s="68"/>
      <c r="K48" s="69"/>
      <c r="L48" s="67"/>
      <c r="M48" s="70"/>
      <c r="N48" s="70"/>
      <c r="O48" s="67"/>
      <c r="P48" s="67"/>
      <c r="Q48" s="67"/>
      <c r="R48" s="70"/>
    </row>
    <row r="49" spans="1:18" s="71" customFormat="1" ht="28.5" customHeight="1" x14ac:dyDescent="0.15">
      <c r="A49" s="66"/>
      <c r="B49" s="66"/>
      <c r="C49" s="67"/>
      <c r="D49" s="67"/>
      <c r="E49" s="67"/>
      <c r="F49" s="67"/>
      <c r="G49" s="67"/>
      <c r="H49" s="67"/>
      <c r="I49" s="67"/>
      <c r="J49" s="68"/>
      <c r="K49" s="69"/>
      <c r="L49" s="67"/>
      <c r="M49" s="70"/>
      <c r="N49" s="70"/>
      <c r="O49" s="67"/>
      <c r="P49" s="67"/>
      <c r="Q49" s="67"/>
      <c r="R49" s="70"/>
    </row>
    <row r="50" spans="1:18" s="71" customFormat="1" ht="9.75" hidden="1" customHeight="1" x14ac:dyDescent="0.15">
      <c r="A50" s="66"/>
      <c r="B50" s="66"/>
      <c r="C50" s="67"/>
      <c r="D50" s="67"/>
      <c r="E50" s="67"/>
      <c r="F50" s="67"/>
      <c r="G50" s="67"/>
      <c r="H50" s="67"/>
      <c r="I50" s="67"/>
      <c r="J50" s="72"/>
      <c r="K50" s="72"/>
      <c r="L50" s="67"/>
      <c r="M50" s="70"/>
      <c r="N50" s="70"/>
      <c r="O50" s="70"/>
      <c r="P50" s="70"/>
      <c r="Q50" s="70"/>
      <c r="R50" s="70"/>
    </row>
    <row r="51" spans="1:18" s="71" customFormat="1" ht="28.5" hidden="1" customHeight="1" x14ac:dyDescent="0.15">
      <c r="A51" s="66"/>
      <c r="B51" s="66"/>
      <c r="C51" s="67"/>
      <c r="D51" s="67"/>
      <c r="E51" s="67"/>
      <c r="F51" s="67"/>
      <c r="G51" s="67"/>
      <c r="H51" s="67"/>
      <c r="I51" s="67"/>
      <c r="J51" s="68"/>
      <c r="K51" s="69"/>
      <c r="L51" s="67"/>
      <c r="M51" s="70"/>
      <c r="N51" s="70"/>
      <c r="O51" s="67"/>
      <c r="P51" s="67"/>
      <c r="Q51" s="67"/>
      <c r="R51" s="70"/>
    </row>
    <row r="52" spans="1:18" s="71" customFormat="1" ht="9" customHeight="1" x14ac:dyDescent="0.15">
      <c r="A52" s="66"/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</row>
    <row r="53" spans="1:18" s="71" customFormat="1" ht="28.5" customHeight="1" x14ac:dyDescent="0.15">
      <c r="A53" s="66"/>
      <c r="B53" s="66"/>
      <c r="C53" s="67"/>
      <c r="D53" s="67"/>
      <c r="E53" s="67"/>
      <c r="F53" s="67"/>
      <c r="G53" s="67"/>
      <c r="H53" s="67"/>
      <c r="I53" s="67"/>
      <c r="J53" s="68"/>
      <c r="K53" s="69"/>
      <c r="L53" s="67"/>
      <c r="M53" s="70"/>
      <c r="N53" s="70"/>
      <c r="O53" s="67"/>
      <c r="P53" s="67"/>
      <c r="Q53" s="67"/>
      <c r="R53" s="70"/>
    </row>
    <row r="54" spans="1:18" s="71" customFormat="1" ht="10.5" hidden="1" customHeight="1" x14ac:dyDescent="0.15">
      <c r="A54" s="66"/>
      <c r="B54" s="66"/>
      <c r="C54" s="67"/>
      <c r="D54" s="67"/>
      <c r="E54" s="67"/>
      <c r="F54" s="67"/>
      <c r="G54" s="67"/>
      <c r="H54" s="67"/>
      <c r="I54" s="67"/>
      <c r="J54" s="67"/>
      <c r="K54" s="72"/>
      <c r="L54" s="67"/>
      <c r="M54" s="70"/>
      <c r="N54" s="70"/>
      <c r="O54" s="70"/>
      <c r="P54" s="70"/>
      <c r="Q54" s="70"/>
      <c r="R54" s="70"/>
    </row>
    <row r="55" spans="1:18" s="71" customFormat="1" ht="28.5" hidden="1" customHeight="1" x14ac:dyDescent="0.15">
      <c r="A55" s="66"/>
      <c r="B55" s="66"/>
      <c r="C55" s="67"/>
      <c r="D55" s="67"/>
      <c r="E55" s="67"/>
      <c r="F55" s="67"/>
      <c r="H55" s="67"/>
      <c r="I55" s="67"/>
      <c r="J55" s="68"/>
      <c r="K55" s="69"/>
      <c r="L55" s="67"/>
      <c r="M55" s="70"/>
      <c r="N55" s="70"/>
      <c r="O55" s="67"/>
      <c r="P55" s="67"/>
      <c r="Q55" s="67"/>
      <c r="R55" s="70"/>
    </row>
    <row r="56" spans="1:18" s="71" customFormat="1" ht="10.5" hidden="1" customHeight="1" x14ac:dyDescent="0.15">
      <c r="A56" s="66"/>
      <c r="B56" s="66"/>
      <c r="C56" s="67"/>
      <c r="D56" s="67"/>
      <c r="E56" s="67"/>
      <c r="F56" s="67"/>
      <c r="G56" s="67"/>
      <c r="H56" s="67"/>
      <c r="I56" s="67"/>
      <c r="J56" s="67"/>
      <c r="K56" s="72"/>
      <c r="L56" s="67"/>
      <c r="M56" s="70"/>
      <c r="N56" s="70"/>
      <c r="O56" s="70"/>
      <c r="P56" s="70"/>
      <c r="Q56" s="70"/>
      <c r="R56" s="70"/>
    </row>
    <row r="57" spans="1:18" s="71" customFormat="1" ht="28.5" hidden="1" customHeight="1" x14ac:dyDescent="0.15">
      <c r="A57" s="66"/>
      <c r="B57" s="66"/>
      <c r="C57" s="67"/>
      <c r="D57" s="67"/>
      <c r="E57" s="67"/>
      <c r="F57" s="67"/>
      <c r="G57" s="67"/>
      <c r="H57" s="67"/>
      <c r="I57" s="67"/>
      <c r="J57" s="68"/>
      <c r="K57" s="69"/>
      <c r="L57" s="67"/>
      <c r="M57" s="70"/>
      <c r="N57" s="70"/>
      <c r="O57" s="67"/>
      <c r="P57" s="67"/>
      <c r="Q57" s="67"/>
      <c r="R57" s="70"/>
    </row>
    <row r="58" spans="1:18" s="71" customFormat="1" ht="28.5" hidden="1" customHeight="1" x14ac:dyDescent="0.15">
      <c r="A58" s="66"/>
      <c r="B58" s="66"/>
      <c r="C58" s="67"/>
      <c r="D58" s="67"/>
      <c r="E58" s="67"/>
      <c r="F58" s="67"/>
      <c r="G58" s="67"/>
      <c r="H58" s="67"/>
      <c r="I58" s="67"/>
      <c r="J58" s="68"/>
      <c r="K58" s="69"/>
      <c r="L58" s="67"/>
      <c r="M58" s="70"/>
      <c r="N58" s="70"/>
      <c r="O58" s="67"/>
      <c r="P58" s="67"/>
      <c r="Q58" s="67"/>
      <c r="R58" s="70"/>
    </row>
    <row r="59" spans="1:18" s="71" customFormat="1" ht="11.25" hidden="1" customHeight="1" x14ac:dyDescent="0.15">
      <c r="A59" s="66"/>
      <c r="B59" s="66"/>
      <c r="C59" s="67"/>
      <c r="D59" s="67"/>
      <c r="E59" s="67"/>
      <c r="F59" s="67"/>
      <c r="G59" s="67"/>
      <c r="H59" s="67"/>
      <c r="I59" s="67"/>
      <c r="J59" s="67"/>
      <c r="K59" s="72"/>
      <c r="L59" s="67"/>
      <c r="M59" s="70"/>
      <c r="N59" s="70"/>
      <c r="O59" s="70"/>
      <c r="P59" s="70"/>
      <c r="Q59" s="70"/>
      <c r="R59" s="70"/>
    </row>
    <row r="60" spans="1:18" s="71" customFormat="1" ht="28.5" hidden="1" customHeight="1" x14ac:dyDescent="0.15">
      <c r="A60" s="66"/>
      <c r="B60" s="66"/>
      <c r="C60" s="67"/>
      <c r="D60" s="67"/>
      <c r="E60" s="67"/>
      <c r="F60" s="67"/>
      <c r="G60" s="67"/>
      <c r="H60" s="67"/>
      <c r="I60" s="67"/>
      <c r="J60" s="68"/>
      <c r="K60" s="69"/>
      <c r="L60" s="67"/>
      <c r="M60" s="70"/>
      <c r="N60" s="70"/>
      <c r="O60" s="67"/>
      <c r="P60" s="67"/>
      <c r="Q60" s="67"/>
      <c r="R60" s="70"/>
    </row>
    <row r="61" spans="1:18" s="71" customFormat="1" ht="11.25" hidden="1" customHeight="1" x14ac:dyDescent="0.15">
      <c r="A61" s="66"/>
      <c r="B61" s="66"/>
      <c r="C61" s="67"/>
      <c r="D61" s="67"/>
      <c r="E61" s="67"/>
      <c r="F61" s="67"/>
      <c r="G61" s="67"/>
      <c r="H61" s="67"/>
      <c r="I61" s="67"/>
      <c r="J61" s="67"/>
      <c r="K61" s="72"/>
      <c r="L61" s="67"/>
      <c r="M61" s="70"/>
      <c r="N61" s="70"/>
      <c r="O61" s="70"/>
      <c r="P61" s="70"/>
      <c r="Q61" s="70"/>
      <c r="R61" s="70"/>
    </row>
    <row r="62" spans="1:18" s="71" customFormat="1" ht="28.5" hidden="1" customHeight="1" x14ac:dyDescent="0.15">
      <c r="A62" s="66"/>
      <c r="B62" s="66"/>
      <c r="C62" s="67"/>
      <c r="D62" s="67"/>
      <c r="E62" s="67"/>
      <c r="F62" s="67"/>
      <c r="G62" s="67"/>
      <c r="H62" s="67"/>
      <c r="I62" s="67"/>
      <c r="J62" s="68"/>
      <c r="K62" s="69"/>
      <c r="L62" s="67"/>
      <c r="M62" s="70"/>
      <c r="N62" s="70"/>
      <c r="O62" s="67"/>
      <c r="P62" s="67"/>
      <c r="Q62" s="67"/>
      <c r="R62" s="70"/>
    </row>
    <row r="63" spans="1:18" s="71" customFormat="1" ht="28.5" hidden="1" customHeight="1" x14ac:dyDescent="0.15">
      <c r="A63" s="66"/>
      <c r="B63" s="66"/>
      <c r="C63" s="67"/>
      <c r="D63" s="67"/>
      <c r="E63" s="67"/>
      <c r="F63" s="67"/>
      <c r="G63" s="67"/>
      <c r="H63" s="67"/>
      <c r="I63" s="67"/>
      <c r="J63" s="68"/>
      <c r="K63" s="69"/>
      <c r="L63" s="67"/>
      <c r="M63" s="70"/>
      <c r="N63" s="70"/>
      <c r="O63" s="67"/>
      <c r="P63" s="67"/>
      <c r="Q63" s="67"/>
      <c r="R63" s="70"/>
    </row>
    <row r="64" spans="1:18" s="71" customFormat="1" ht="28.5" hidden="1" customHeight="1" x14ac:dyDescent="0.15">
      <c r="A64" s="66"/>
      <c r="B64" s="66"/>
      <c r="C64" s="67"/>
      <c r="D64" s="67"/>
      <c r="E64" s="67"/>
      <c r="F64" s="67"/>
      <c r="G64" s="67"/>
      <c r="H64" s="67"/>
      <c r="I64" s="67"/>
      <c r="J64" s="68"/>
      <c r="K64" s="69"/>
      <c r="L64" s="67"/>
      <c r="M64" s="70"/>
      <c r="N64" s="70"/>
      <c r="O64" s="67"/>
      <c r="P64" s="67"/>
      <c r="Q64" s="67"/>
      <c r="R64" s="70"/>
    </row>
    <row r="65" spans="1:18" s="71" customFormat="1" ht="28.5" hidden="1" customHeight="1" x14ac:dyDescent="0.15">
      <c r="A65" s="66"/>
      <c r="B65" s="66"/>
      <c r="C65" s="67"/>
      <c r="D65" s="67"/>
      <c r="E65" s="67"/>
      <c r="F65" s="67"/>
      <c r="G65" s="67"/>
      <c r="H65" s="67"/>
      <c r="I65" s="67"/>
      <c r="J65" s="68"/>
      <c r="K65" s="69"/>
      <c r="L65" s="67"/>
      <c r="M65" s="70"/>
      <c r="N65" s="70"/>
      <c r="O65" s="67"/>
      <c r="P65" s="67"/>
      <c r="Q65" s="67"/>
      <c r="R65" s="70"/>
    </row>
    <row r="66" spans="1:18" s="71" customFormat="1" ht="10.5" hidden="1" customHeight="1" x14ac:dyDescent="0.15">
      <c r="A66" s="66"/>
      <c r="B66" s="66"/>
      <c r="C66" s="67"/>
      <c r="D66" s="67"/>
      <c r="E66" s="67"/>
      <c r="F66" s="67"/>
      <c r="G66" s="67"/>
      <c r="H66" s="67"/>
      <c r="I66" s="67"/>
      <c r="J66" s="67"/>
      <c r="K66" s="72"/>
      <c r="L66" s="67"/>
      <c r="M66" s="70"/>
      <c r="N66" s="70"/>
      <c r="O66" s="70"/>
      <c r="P66" s="70"/>
      <c r="Q66" s="70"/>
      <c r="R66" s="70"/>
    </row>
    <row r="67" spans="1:18" s="71" customFormat="1" ht="28.5" hidden="1" customHeight="1" x14ac:dyDescent="0.15">
      <c r="A67" s="66"/>
      <c r="B67" s="66"/>
      <c r="C67" s="67"/>
      <c r="D67" s="67"/>
      <c r="E67" s="67"/>
      <c r="F67" s="67"/>
      <c r="G67" s="67"/>
      <c r="H67" s="67"/>
      <c r="I67" s="67"/>
      <c r="J67" s="68"/>
      <c r="K67" s="69"/>
      <c r="L67" s="67"/>
      <c r="M67" s="70"/>
      <c r="N67" s="70"/>
      <c r="O67" s="67"/>
      <c r="P67" s="67"/>
      <c r="Q67" s="67"/>
      <c r="R67" s="70"/>
    </row>
    <row r="68" spans="1:18" s="71" customFormat="1" ht="12" hidden="1" customHeight="1" x14ac:dyDescent="0.15">
      <c r="A68" s="66"/>
      <c r="B68" s="66"/>
      <c r="C68" s="67"/>
      <c r="D68" s="67"/>
      <c r="E68" s="67"/>
      <c r="F68" s="67"/>
      <c r="G68" s="67"/>
      <c r="H68" s="67"/>
      <c r="I68" s="67"/>
      <c r="J68" s="72"/>
      <c r="K68" s="72"/>
      <c r="L68" s="67"/>
      <c r="M68" s="70"/>
      <c r="N68" s="70"/>
      <c r="O68" s="67"/>
      <c r="P68" s="67"/>
      <c r="Q68" s="67"/>
      <c r="R68" s="70"/>
    </row>
    <row r="69" spans="1:18" s="71" customFormat="1" ht="28.5" customHeight="1" x14ac:dyDescent="0.15">
      <c r="A69" s="66"/>
      <c r="B69" s="66"/>
      <c r="C69" s="67"/>
      <c r="D69" s="67"/>
      <c r="E69" s="67"/>
      <c r="F69" s="67"/>
      <c r="G69" s="67"/>
      <c r="H69" s="67"/>
      <c r="I69" s="67"/>
      <c r="J69" s="68"/>
      <c r="K69" s="69"/>
      <c r="L69" s="67"/>
      <c r="M69" s="70"/>
      <c r="N69" s="70"/>
      <c r="O69" s="67"/>
      <c r="P69" s="67"/>
      <c r="Q69" s="67"/>
      <c r="R69" s="70"/>
    </row>
    <row r="70" spans="1:18" ht="28.5" customHeight="1" x14ac:dyDescent="0.15">
      <c r="A70" s="50"/>
      <c r="B70" s="50"/>
      <c r="C70" s="51"/>
      <c r="D70" s="51"/>
      <c r="E70" s="51"/>
      <c r="F70" s="51"/>
      <c r="G70" s="51"/>
      <c r="H70" s="51"/>
      <c r="I70" s="51"/>
      <c r="J70" s="52"/>
      <c r="K70" s="53"/>
      <c r="L70" s="51"/>
      <c r="M70" s="7"/>
      <c r="N70" s="7"/>
      <c r="O70" s="51"/>
      <c r="P70" s="51"/>
      <c r="Q70" s="51"/>
      <c r="R70" s="7"/>
    </row>
    <row r="71" spans="1:18" ht="28.5" customHeight="1" x14ac:dyDescent="0.15">
      <c r="A71" s="50"/>
      <c r="B71" s="50"/>
      <c r="C71" s="51"/>
      <c r="D71" s="51"/>
      <c r="E71" s="51"/>
      <c r="F71" s="51"/>
      <c r="G71" s="51"/>
      <c r="H71" s="51"/>
      <c r="I71" s="51"/>
      <c r="J71" s="52"/>
      <c r="K71" s="53"/>
      <c r="L71" s="51"/>
      <c r="M71" s="7"/>
      <c r="N71" s="7"/>
      <c r="O71" s="51"/>
      <c r="P71" s="51"/>
      <c r="Q71" s="51"/>
      <c r="R71" s="7"/>
    </row>
    <row r="72" spans="1:18" ht="28.5" customHeight="1" x14ac:dyDescent="0.15">
      <c r="A72" s="50"/>
      <c r="B72" s="50"/>
      <c r="C72" s="51"/>
      <c r="D72" s="51"/>
      <c r="E72" s="51"/>
      <c r="F72" s="51"/>
      <c r="G72" s="51"/>
      <c r="H72" s="51"/>
      <c r="I72" s="51"/>
      <c r="J72" s="52"/>
      <c r="K72" s="53"/>
      <c r="L72" s="51"/>
      <c r="M72" s="7"/>
      <c r="N72" s="7"/>
      <c r="O72" s="51"/>
      <c r="P72" s="51"/>
      <c r="Q72" s="51"/>
      <c r="R72" s="7"/>
    </row>
    <row r="73" spans="1:18" ht="28.5" customHeight="1" x14ac:dyDescent="0.15">
      <c r="A73" s="50"/>
      <c r="B73" s="50"/>
      <c r="C73" s="51"/>
      <c r="D73" s="51"/>
      <c r="E73" s="51"/>
      <c r="F73" s="51"/>
      <c r="G73" s="51"/>
      <c r="H73" s="51"/>
      <c r="I73" s="51"/>
      <c r="J73" s="52"/>
      <c r="K73" s="53"/>
      <c r="L73" s="51"/>
      <c r="M73" s="7"/>
      <c r="N73" s="7"/>
      <c r="O73" s="51"/>
      <c r="P73" s="51"/>
      <c r="Q73" s="51"/>
      <c r="R73" s="7"/>
    </row>
  </sheetData>
  <mergeCells count="7">
    <mergeCell ref="A1:R1"/>
    <mergeCell ref="A2:R2"/>
    <mergeCell ref="A4:I5"/>
    <mergeCell ref="M4:R5"/>
    <mergeCell ref="A6:I6"/>
    <mergeCell ref="M6:O6"/>
    <mergeCell ref="Q6:R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Laurens Radiátory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Josef Holešinský</cp:lastModifiedBy>
  <dcterms:modified xsi:type="dcterms:W3CDTF">2026-05-27T07:40:46Z</dcterms:modified>
</cp:coreProperties>
</file>